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лькулято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color rgb="00666666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2D5A3D"/>
      </patternFill>
    </fill>
    <fill>
      <patternFill patternType="solid">
        <fgColor rgb="00FFF3CD"/>
      </patternFill>
    </fill>
    <fill>
      <patternFill patternType="solid">
        <fgColor rgb="00E8EDE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3" fontId="0" fillId="3" borderId="0" pivotButton="0" quotePrefix="0" xfId="0"/>
    <xf numFmtId="9" fontId="0" fillId="3" borderId="0" pivotButton="0" quotePrefix="0" xfId="0"/>
    <xf numFmtId="0" fontId="4" fillId="4" borderId="0" applyAlignment="1" pivotButton="0" quotePrefix="0" xfId="0">
      <alignment wrapText="1"/>
    </xf>
    <xf numFmtId="3" fontId="0" fillId="0" borderId="0" pivotButton="0" quotePrefix="0" xfId="0"/>
    <xf numFmtId="3" fontId="4" fillId="4" borderId="0" pivotButton="0" quotePrefix="0" xfId="0"/>
    <xf numFmtId="3" fontId="4" fillId="0" borderId="0" pivotButton="0" quotePrefix="0" xfId="0"/>
    <xf numFmtId="0" fontId="4" fillId="0" borderId="0" pivotButton="0" quotePrefix="0" xfId="0"/>
    <xf numFmtId="0" fontId="2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selection activeCell="A1" sqref="A1"/>
    </sheetView>
  </sheetViews>
  <sheetFormatPr baseColWidth="8" defaultRowHeight="15"/>
  <cols>
    <col width="48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" t="inlineStr">
        <is>
          <t>Калькулятор: УСН или АУСН — полная налоговая нагрузка за год</t>
        </is>
      </c>
    </row>
    <row r="2">
      <c r="A2" s="2" t="inlineStr">
        <is>
          <t>МарФин · marfinco.ru · жёлтые ячейки — вводите свои цифры за последние 12 месяцев</t>
        </is>
      </c>
    </row>
    <row r="4">
      <c r="A4" s="3" t="inlineStr">
        <is>
          <t>ИСХОДНЫЕ ДАННЫЕ</t>
        </is>
      </c>
    </row>
    <row r="5">
      <c r="A5" t="inlineStr">
        <is>
          <t>Доход за год, ₽</t>
        </is>
      </c>
      <c r="B5" s="4" t="n">
        <v>30000000</v>
      </c>
    </row>
    <row r="6">
      <c r="A6" t="inlineStr">
        <is>
          <t>Учитываемые расходы за год (включая ФОТ), ₽</t>
        </is>
      </c>
      <c r="B6" s="4" t="n">
        <v>21000000</v>
      </c>
    </row>
    <row r="7">
      <c r="A7" t="inlineStr">
        <is>
          <t>ФОТ сотрудников за год, ₽ (0 — если без сотрудников)</t>
        </is>
      </c>
      <c r="B7" s="4" t="n">
        <v>1200000</v>
      </c>
    </row>
    <row r="8">
      <c r="A8" t="inlineStr">
        <is>
          <t>Форма: 1 = ИП, 2 = ООО</t>
        </is>
      </c>
      <c r="B8" s="4" t="n">
        <v>1</v>
      </c>
    </row>
    <row r="10">
      <c r="A10" s="3" t="inlineStr">
        <is>
          <t>ПАРАМЕТРЫ 2026 (можно уточнить)</t>
        </is>
      </c>
    </row>
    <row r="11">
      <c r="A11" t="inlineStr">
        <is>
          <t>Фиксированные взносы ИП за себя, ₽/год</t>
        </is>
      </c>
      <c r="B11" s="4" t="n">
        <v>57390</v>
      </c>
    </row>
    <row r="12">
      <c r="A12" t="inlineStr">
        <is>
          <t>Взнос на травматизм на АУСН, ₽/год (оценка)</t>
        </is>
      </c>
      <c r="B12" s="4" t="n">
        <v>3018</v>
      </c>
    </row>
    <row r="13">
      <c r="A13" t="inlineStr">
        <is>
          <t>Тариф взносов за сотрудников (0,30 = 30%)</t>
        </is>
      </c>
      <c r="B13" s="5" t="n">
        <v>0.3</v>
      </c>
    </row>
    <row r="14">
      <c r="A14" t="inlineStr">
        <is>
          <t>Учитывать НДС 5% на УСН при доходе &gt; 20 млн (1=да, 0=нет)</t>
        </is>
      </c>
      <c r="B14" s="4" t="n">
        <v>1</v>
      </c>
    </row>
    <row r="16">
      <c r="A16" s="3" t="inlineStr">
        <is>
          <t>РАСЧЁТ ВЗНОСОВ (справочно)</t>
        </is>
      </c>
    </row>
    <row r="17">
      <c r="A17" t="inlineStr">
        <is>
          <t>Взносы ИП за себя (фикс + 1% свыше 300 тыс.)</t>
        </is>
      </c>
      <c r="B17">
        <f>IF(B8=1,B11+MAX(0,(B5-300000))*0.01,0)</f>
        <v/>
      </c>
    </row>
    <row r="18">
      <c r="A18" t="inlineStr">
        <is>
          <t>Взносы за сотрудников</t>
        </is>
      </c>
      <c r="B18">
        <f>B7*B13</f>
        <v/>
      </c>
    </row>
    <row r="19">
      <c r="A19" t="inlineStr">
        <is>
          <t>Взносы всего (на УСН)</t>
        </is>
      </c>
      <c r="B19">
        <f>B17+B18</f>
        <v/>
      </c>
    </row>
    <row r="20">
      <c r="A20" t="inlineStr">
        <is>
          <t>НДС 5% «изнутри» выручки (если доход &gt; 20 млн)</t>
        </is>
      </c>
      <c r="B20">
        <f>IF(AND(B14=1,B5&gt;20000000),B5*5/105,0)</f>
        <v/>
      </c>
    </row>
    <row r="22">
      <c r="A22" s="3" t="inlineStr">
        <is>
          <t>ЧЕТЫРЕ СЦЕНАРИЯ — ПОЛНАЯ НАГРУЗКА ЗА ГОД</t>
        </is>
      </c>
    </row>
    <row r="23">
      <c r="A23" s="6" t="inlineStr">
        <is>
          <t>Сценарий</t>
        </is>
      </c>
      <c r="B23" s="6" t="inlineStr">
        <is>
          <t>Налог до вычета</t>
        </is>
      </c>
      <c r="C23" s="6" t="inlineStr">
        <is>
          <t>Вычет взносов</t>
        </is>
      </c>
      <c r="D23" s="6" t="inlineStr">
        <is>
          <t>Налог к уплате</t>
        </is>
      </c>
      <c r="E23" s="6" t="inlineStr">
        <is>
          <t>Взносы</t>
        </is>
      </c>
      <c r="F23" s="6" t="inlineStr">
        <is>
          <t>НДС (УСН)</t>
        </is>
      </c>
      <c r="G23" s="6" t="inlineStr">
        <is>
          <t>ИТОГО нагрузка</t>
        </is>
      </c>
    </row>
    <row r="24">
      <c r="A24" t="inlineStr">
        <is>
          <t>УСН «доходы» 6%</t>
        </is>
      </c>
      <c r="B24" s="7">
        <f>B5*0.06</f>
        <v/>
      </c>
      <c r="C24" s="7">
        <f>IF(AND(B8=1,B7=0),MIN(B19,B24),MIN(B19,B24*0.5))</f>
        <v/>
      </c>
      <c r="D24" s="7">
        <f>B24-C24</f>
        <v/>
      </c>
      <c r="E24" s="7">
        <f>B19</f>
        <v/>
      </c>
      <c r="F24" s="7">
        <f>B20</f>
        <v/>
      </c>
      <c r="G24" s="8">
        <f>D24+E24+F24</f>
        <v/>
      </c>
    </row>
    <row r="25">
      <c r="A25" t="inlineStr">
        <is>
          <t>УСН «доходы − расходы» 15%</t>
        </is>
      </c>
      <c r="B25" s="7">
        <f>MAX((B5-B6-B19)*0.15,B5*0.01)</f>
        <v/>
      </c>
      <c r="C25" s="7" t="n">
        <v>0</v>
      </c>
      <c r="D25" s="7">
        <f>B25</f>
        <v/>
      </c>
      <c r="E25" s="7">
        <f>B19</f>
        <v/>
      </c>
      <c r="F25" s="7">
        <f>B20</f>
        <v/>
      </c>
      <c r="G25" s="8">
        <f>D25+E25+F25</f>
        <v/>
      </c>
    </row>
    <row r="26">
      <c r="A26" t="inlineStr">
        <is>
          <t>АУСН «доходы» 8%</t>
        </is>
      </c>
      <c r="B26" s="7">
        <f>B5*0.08</f>
        <v/>
      </c>
      <c r="C26" s="7" t="n">
        <v>0</v>
      </c>
      <c r="D26" s="7">
        <f>B26</f>
        <v/>
      </c>
      <c r="E26" s="7">
        <f>B12</f>
        <v/>
      </c>
      <c r="F26" s="7" t="n">
        <v>0</v>
      </c>
      <c r="G26" s="8">
        <f>D26+E26</f>
        <v/>
      </c>
    </row>
    <row r="27">
      <c r="A27" t="inlineStr">
        <is>
          <t>АУСН «доходы − расходы» 20%</t>
        </is>
      </c>
      <c r="B27" s="7">
        <f>MAX((B5-B6)*0.2,B5*0.03)</f>
        <v/>
      </c>
      <c r="C27" s="7" t="n">
        <v>0</v>
      </c>
      <c r="D27" s="7">
        <f>B27</f>
        <v/>
      </c>
      <c r="E27" s="7">
        <f>B12</f>
        <v/>
      </c>
      <c r="F27" s="7" t="n">
        <v>0</v>
      </c>
      <c r="G27" s="8">
        <f>D27+E27</f>
        <v/>
      </c>
    </row>
    <row r="29">
      <c r="A29" s="3" t="inlineStr">
        <is>
          <t>ЛУЧШИЙ РЕЖИМ</t>
        </is>
      </c>
    </row>
    <row r="30">
      <c r="A30" t="inlineStr">
        <is>
          <t>Минимальная нагрузка, ₽</t>
        </is>
      </c>
      <c r="B30" s="9">
        <f>MIN(G24:G27)</f>
        <v/>
      </c>
    </row>
    <row r="31">
      <c r="A31" t="inlineStr">
        <is>
          <t>Режим</t>
        </is>
      </c>
      <c r="B31" s="10">
        <f>INDEX(A24:A27,MATCH(MIN(G24:G27),G24:G27,0))</f>
        <v/>
      </c>
    </row>
    <row r="32">
      <c r="A32" t="inlineStr">
        <is>
          <t>Экономия против худшего варианта, ₽</t>
        </is>
      </c>
      <c r="B32" s="7">
        <f>MAX(G24:G27)-MIN(G24:G27)</f>
        <v/>
      </c>
    </row>
    <row r="34">
      <c r="A34" s="11" t="inlineStr">
        <is>
          <t>Ограничения АУСН: доход ≤ 60 млн ₽, ≤ 5 сотрудников, счёт в уполномоченном банке, без совмещения с патентом. Расчёт упрощённый (без региональных ставок и льгот) — не налоговая консультация.</t>
        </is>
      </c>
    </row>
    <row r="35"/>
    <row r="36"/>
  </sheetData>
  <mergeCells count="1">
    <mergeCell ref="A34:G3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2026-09-11T14:53:02Z</dcterms:created>
  <dcterms:modified xmlns:dcterms="http://purl.org/dc/terms/" xmlns:xsi="http://www.w3.org/2001/XMLSchema-instance" xsi:type="dcterms:W3CDTF">2026-09-11T14:53:02Z</dcterms:modified>
</cp:coreProperties>
</file>