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логовая нагруз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D5A3D"/>
      </patternFill>
    </fill>
    <fill>
      <patternFill patternType="solid">
        <fgColor rgb="00FFF3CD"/>
      </patternFill>
    </fill>
    <fill>
      <patternFill patternType="solid">
        <fgColor rgb="00E8ED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3" borderId="0" pivotButton="0" quotePrefix="0" xfId="0"/>
    <xf numFmtId="9" fontId="0" fillId="3" borderId="0" pivotButton="0" quotePrefix="0" xfId="0"/>
    <xf numFmtId="164" fontId="0" fillId="3" borderId="0" pivotButton="0" quotePrefix="0" xfId="0"/>
    <xf numFmtId="3" fontId="0" fillId="0" borderId="0" pivotButton="0" quotePrefix="0" xfId="0"/>
    <xf numFmtId="0" fontId="4" fillId="4" borderId="0" pivotButton="0" quotePrefix="0" xfId="0"/>
    <xf numFmtId="3" fontId="4" fillId="4" borderId="0" pivotButton="0" quotePrefix="0" xfId="0"/>
    <xf numFmtId="164" fontId="0" fillId="0" borderId="0" pivotButton="0" quotePrefix="0" xfId="0"/>
    <xf numFmtId="3" fontId="4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Калькулятор налоговой нагрузки: 4 режима + сравнение с отраслью</t>
        </is>
      </c>
    </row>
    <row r="2">
      <c r="A2" s="2" t="inlineStr">
        <is>
          <t>МарФин · marfinco.ru · жёлтые ячейки — ваши данные за 12 месяцев</t>
        </is>
      </c>
    </row>
    <row r="4">
      <c r="A4" s="3" t="inlineStr">
        <is>
          <t>ИСХОДНЫЕ ДАННЫЕ</t>
        </is>
      </c>
    </row>
    <row r="5">
      <c r="A5" t="inlineStr">
        <is>
          <t>Выручка за год, ₽</t>
        </is>
      </c>
      <c r="B5" s="4" t="n">
        <v>24000000</v>
      </c>
    </row>
    <row r="6">
      <c r="A6" t="inlineStr">
        <is>
          <t>Учитываемые расходы (включая ФОТ), ₽</t>
        </is>
      </c>
      <c r="B6" s="4" t="n">
        <v>16000000</v>
      </c>
    </row>
    <row r="7">
      <c r="A7" t="inlineStr">
        <is>
          <t>ФОТ сотрудников за год, ₽</t>
        </is>
      </c>
      <c r="B7" s="4" t="n">
        <v>4000000</v>
      </c>
    </row>
    <row r="8">
      <c r="A8" t="inlineStr">
        <is>
          <t>Форма: 1 = ИП, 2 = ООО</t>
        </is>
      </c>
      <c r="B8" s="4" t="n">
        <v>2</v>
      </c>
    </row>
    <row r="9">
      <c r="A9" t="inlineStr">
        <is>
          <t>Фиксированные взносы ИП, ₽/год</t>
        </is>
      </c>
      <c r="B9" s="4" t="n">
        <v>57390</v>
      </c>
    </row>
    <row r="10">
      <c r="A10" t="inlineStr">
        <is>
          <t>Тариф взносов за сотрудников</t>
        </is>
      </c>
      <c r="B10" s="5" t="n">
        <v>0.3</v>
      </c>
    </row>
    <row r="11">
      <c r="A11" t="inlineStr">
        <is>
          <t>Травматизм на АУСН, ₽/год (оценка)</t>
        </is>
      </c>
      <c r="B11" s="4" t="n">
        <v>3018</v>
      </c>
    </row>
    <row r="12">
      <c r="A12" t="inlineStr">
        <is>
          <t>НДС 5% на УСН при выручке &gt; 20 млн (1=да, 0=нет)</t>
        </is>
      </c>
      <c r="B12" s="4" t="n">
        <v>1</v>
      </c>
    </row>
    <row r="13">
      <c r="A13" t="inlineStr">
        <is>
          <t>Среднеотраслевая нагрузка ФНС, % (из справочника)</t>
        </is>
      </c>
      <c r="B13" s="6" t="n">
        <v>0.045</v>
      </c>
    </row>
    <row r="15">
      <c r="A15" s="3" t="inlineStr">
        <is>
          <t>ВЗНОСЫ И НДС (справочно)</t>
        </is>
      </c>
    </row>
    <row r="16">
      <c r="A16" t="inlineStr">
        <is>
          <t>Взносы ИП за себя</t>
        </is>
      </c>
      <c r="B16" s="7">
        <f>IF(B8=1,B9+MAX(0,(B5-300000))*0.01,0)</f>
        <v/>
      </c>
    </row>
    <row r="17">
      <c r="A17" t="inlineStr">
        <is>
          <t>Взносы за сотрудников</t>
        </is>
      </c>
      <c r="B17" s="7">
        <f>B7*B10</f>
        <v/>
      </c>
    </row>
    <row r="18">
      <c r="A18" t="inlineStr">
        <is>
          <t>Взносы всего (на УСН)</t>
        </is>
      </c>
      <c r="B18" s="7">
        <f>B16+B17</f>
        <v/>
      </c>
    </row>
    <row r="19">
      <c r="A19" t="inlineStr">
        <is>
          <t>НДС 5% «изнутри»</t>
        </is>
      </c>
      <c r="B19" s="7">
        <f>IF(AND(B12=1,B5&gt;20000000),B5*5/105,0)</f>
        <v/>
      </c>
    </row>
    <row r="20"/>
    <row r="21">
      <c r="A21" s="3" t="inlineStr">
        <is>
          <t>ЧЕТЫРЕ РЕЖИМА</t>
        </is>
      </c>
    </row>
    <row r="22">
      <c r="A22" s="8" t="inlineStr">
        <is>
          <t>Режим</t>
        </is>
      </c>
      <c r="B22" s="9" t="inlineStr">
        <is>
          <t>Налог к уплате</t>
        </is>
      </c>
      <c r="C22" s="9" t="inlineStr">
        <is>
          <t>Взносы</t>
        </is>
      </c>
      <c r="D22" s="9" t="inlineStr">
        <is>
          <t>НДС</t>
        </is>
      </c>
      <c r="E22" s="9" t="inlineStr">
        <is>
          <t>ИТОГО, ₽</t>
        </is>
      </c>
      <c r="F22" s="8" t="inlineStr">
        <is>
          <t>Нагрузка, % выручки</t>
        </is>
      </c>
    </row>
    <row r="23">
      <c r="A23" t="inlineStr">
        <is>
          <t>УСН «доходы» 6%</t>
        </is>
      </c>
      <c r="B23" s="7">
        <f>B5*0.06-IF(AND(B8=1,B7=0),MIN(B18,B5*0.06),MIN(B18,B5*0.03))</f>
        <v/>
      </c>
      <c r="C23" s="7">
        <f>B18</f>
        <v/>
      </c>
      <c r="D23" s="7">
        <f>B19</f>
        <v/>
      </c>
      <c r="E23" s="7">
        <f>B23+C23+D23</f>
        <v/>
      </c>
      <c r="F23" s="10">
        <f>E23/B5</f>
        <v/>
      </c>
    </row>
    <row r="24">
      <c r="A24" t="inlineStr">
        <is>
          <t>УСН «доходы − расходы» 15%</t>
        </is>
      </c>
      <c r="B24" s="7">
        <f>MAX((B5-B6-B18)*0.15,B5*0.01)</f>
        <v/>
      </c>
      <c r="C24" s="7">
        <f>B18</f>
        <v/>
      </c>
      <c r="D24" s="7">
        <f>B19</f>
        <v/>
      </c>
      <c r="E24" s="7">
        <f>B24+C24+D24</f>
        <v/>
      </c>
      <c r="F24" s="10">
        <f>E24/B5</f>
        <v/>
      </c>
    </row>
    <row r="25">
      <c r="A25" t="inlineStr">
        <is>
          <t>АУСН «доходы» 8%</t>
        </is>
      </c>
      <c r="B25" s="7">
        <f>B5*0.08</f>
        <v/>
      </c>
      <c r="C25" s="7">
        <f>B11</f>
        <v/>
      </c>
      <c r="D25" s="7" t="n">
        <v>0</v>
      </c>
      <c r="E25" s="7">
        <f>B25+C25</f>
        <v/>
      </c>
      <c r="F25" s="10">
        <f>E25/B5</f>
        <v/>
      </c>
    </row>
    <row r="26">
      <c r="A26" t="inlineStr">
        <is>
          <t>АУСН «доходы − расходы» 20%</t>
        </is>
      </c>
      <c r="B26" s="7">
        <f>MAX((B5-B6)*0.2,B5*0.03)</f>
        <v/>
      </c>
      <c r="C26" s="7">
        <f>B11</f>
        <v/>
      </c>
      <c r="D26" s="7" t="n">
        <v>0</v>
      </c>
      <c r="E26" s="7">
        <f>B26+C26</f>
        <v/>
      </c>
      <c r="F26" s="10">
        <f>E26/B5</f>
        <v/>
      </c>
    </row>
    <row r="27"/>
    <row r="28">
      <c r="A28" s="3" t="inlineStr">
        <is>
          <t>СРАВНЕНИЕ</t>
        </is>
      </c>
    </row>
    <row r="29">
      <c r="A29" t="inlineStr">
        <is>
          <t>Минимальная полная нагрузка</t>
        </is>
      </c>
      <c r="B29" s="11">
        <f>MIN(E23:E26)</f>
        <v/>
      </c>
    </row>
    <row r="30">
      <c r="A30" t="inlineStr">
        <is>
          <t>Лучший режим</t>
        </is>
      </c>
      <c r="B30" s="12">
        <f>INDEX(A23:A26,MATCH(MIN(E23:E26),E23:E26,0))</f>
        <v/>
      </c>
    </row>
    <row r="31">
      <c r="A31" t="inlineStr">
        <is>
          <t>Нагрузка по методике ФНС (без взносов), текущий режим = мин.</t>
        </is>
      </c>
      <c r="B31" s="10">
        <f>(B29-IF(B30=A25,B11,IF(B30=A26,B11,B18)))/B5</f>
        <v/>
      </c>
    </row>
    <row r="32">
      <c r="A32" t="inlineStr">
        <is>
          <t>Среднеотраслевая (введена выше)</t>
        </is>
      </c>
      <c r="B32" s="10">
        <f>B13</f>
        <v/>
      </c>
    </row>
    <row r="34">
      <c r="A34" s="13" t="inlineStr">
        <is>
          <t>Нагрузка существенно ниже среднеотраслевой — критерий внимания ФНС (приказ ММ-3-06/333@): будьте готовы обосновать режимом и льготами. Расчёт упрощённый, не налоговая консультация.</t>
        </is>
      </c>
    </row>
    <row r="35"/>
    <row r="36"/>
  </sheetData>
  <mergeCells count="1">
    <mergeCell ref="A34:F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2026-09-11T15:46:36Z</dcterms:created>
  <dcterms:modified xmlns:dcterms="http://purl.org/dc/terms/" xmlns:xsi="http://www.w3.org/2001/XMLSchema-instance" xsi:type="dcterms:W3CDTF">2026-09-11T15:46:36Z</dcterms:modified>
</cp:coreProperties>
</file>